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<sst xmlns="http://schemas.openxmlformats.org/spreadsheetml/2006/main" count="1996" uniqueCount="693">
  <si>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</si>
  <si>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</si>
  <si>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</si>
  <si>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</si>
  <si>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</si>
  <si>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</si>
  <si>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</si>
  <si>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</si>
  <si>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</si>
  <si>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</si>
  <si>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</si>
  <si>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</si>
  <si>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</si>
  <si>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</si>
  <si>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</si>
  <si>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</si>
  <si>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</si>
  <si>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</si>
  <si>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</si>
  <si>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</si>
  <si>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</si>
  <si>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</si>
  <si>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</si>
  <si>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</si>
  <si>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</si>
  <si>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</si>
  <si>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</si>
  <si>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</si>
  <si>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</si>
  <si>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</si>
  <si>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</si>
  <si>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</si>
  <si>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</si>
  <si>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</si>
  <si>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</si>
  <si>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</si>
  <si>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</si>
  <si>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</si>
  <si>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</si>
  <si>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</si>
  <si>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</si>
  <si>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</si>
  <si>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</si>
  <si>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</si>
  <si>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</si>
  <si>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</si>
  <si>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</si>
  <si>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</si>
  <si>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</si>
  <si>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</si>
  <si>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</si>
  <si>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</si>
  <si>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</si>
  <si>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</si>
  <si>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</si>
  <si>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</si>
  <si>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</si>
  <si>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</si>
  <si>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</si>
  <si>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</si>
  <si>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</si>
  <si>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</si>
  <si>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</si>
  <si>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</si>
  <si>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</si>
  <si>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</si>
  <si>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</si>
  <si>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</si>
  <si>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</si>
  <si>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</si>
  <si>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</si>
  <si>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</si>
  <si>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</si>
  <si>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</si>
  <si>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</si>
  <si>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</si>
  <si>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</si>
  <si>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</si>
  <si>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</si>
  <si>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</si>
  <si>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</si>
  <si>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</si>
  <si>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</si>
  <si>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</si>
  <si>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</si>
  <si>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</si>
  <si>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</si>
  <si>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</si>
  <si>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</si>
  <si>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</si>
  <si>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</si>
  <si>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</si>
  <si>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</si>
  <si>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</si>
  <si>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</si>
  <si>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</si>
  <si>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</si>
  <si>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</si>
  <si>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</si>
  <si>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</si>
  <si>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</si>
  <si>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</si>
  <si>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</si>
  <si>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</si>
  <si>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</si>
  <si>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</si>
  <si>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</si>
  <si>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</si>
  <si>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</si>
  <si>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</si>
  <si>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</si>
  <si>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</si>
  <si>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</si>
  <si>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</si>
  <si>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</si>
  <si>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</si>
  <si>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</si>
  <si>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</si>
  <si>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</si>
  <si>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</si>
  <si>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</si>
  <si>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</si>
  <si>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</si>
  <si>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</si>
  <si>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</si>
  <si>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</si>
  <si>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</si>
  <si>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</si>
  <si>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</si>
  <si>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</si>
  <si>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</si>
  <si>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</si>
  <si>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</si>
  <si>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</si>
  <si>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</si>
  <si>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</si>
  <si>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</si>
  <si>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</si>
  <si>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</si>
  <si>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</si>
  <si>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</si>
  <si>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</si>
  <si>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</si>
  <si>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</si>
  <si>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</si>
  <si>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</si>
  <si>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</si>
  <si>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</si>
  <si>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</si>
  <si>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</si>
  <si>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</si>
  <si>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</si>
  <si>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</si>
  <si>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</si>
  <si>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</si>
  <si>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</si>
  <si>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</si>
  <si>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</si>
  <si>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</si>
  <si>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</si>
  <si>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</si>
  <si>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</si>
  <si>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</si>
  <si>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</si>
  <si>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</si>
  <si>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</si>
  <si>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</si>
  <si>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</si>
  <si>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</si>
  <si>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</si>
  <si>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</si>
  <si>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</si>
  <si>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</si>
  <si>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</si>
  <si>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</si>
  <si>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</si>
  <si>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</si>
  <si>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</si>
  <si>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</si>
  <si>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</si>
  <si>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</si>
  <si>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</si>
  <si>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</si>
  <si>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</si>
  <si>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</si>
  <si>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</si>
  <si>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</si>
  <si>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</si>
  <si>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</si>
  <si>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</si>
  <si>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</si>
  <si>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</si>
  <si>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</si>
  <si>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</si>
  <si>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</si>
  <si>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</si>
  <si>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</si>
  <si>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</si>
  <si>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</si>
  <si>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</si>
  <si>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</si>
  <si>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</si>
  <si>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</si>
  <si>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</si>
  <si>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</si>
  <si>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</si>
  <si>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</si>
  <si>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</si>
  <si>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</si>
  <si>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</si>
  <si>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</si>
  <si>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</si>
  <si>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</si>
  <si>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</si>
  <si>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</si>
  <si>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</si>
  <si>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</si>
  <si>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</si>
  <si>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</si>
  <si>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</si>
  <si>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</si>
  <si>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</si>
  <si>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</si>
  <si>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</si>
  <si>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</si>
  <si>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</si>
  <si>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</si>
  <si>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</si>
  <si>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</si>
  <si>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</si>
  <si>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</si>
  <si>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</si>
  <si>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</si>
  <si>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</si>
  <si>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</si>
  <si>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</si>
  <si>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</si>
  <si>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</si>
  <si>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</si>
  <si>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</si>
  <si>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</si>
  <si>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</si>
  <si>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</si>
  <si>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</si>
  <si>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</si>
  <si>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</si>
  <si>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</si>
  <si>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</si>
  <si>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</si>
  <si>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</si>
  <si>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</si>
  <si>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</si>
  <si>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</si>
  <si>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</si>
  <si>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</si>
  <si>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</si>
  <si>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</si>
  <si>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</si>
  <si>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</si>
  <si>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</si>
  <si>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</si>
  <si>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</si>
  <si>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</si>
  <si>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</si>
  <si>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</si>
  <si>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</si>
  <si>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</si>
  <si>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</si>
  <si>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</si>
  <si>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</si>
  <si>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</si>
  <si>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</si>
  <si>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</si>
  <si>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</si>
  <si>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</si>
  <si>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</si>
  <si>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</si>
  <si>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</si>
  <si>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</si>
  <si>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</si>
  <si>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</si>
  <si>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</si>
  <si>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</si>
  <si>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</si>
  <si>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</si>
  <si>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</si>
  <si>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</si>
  <si>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</si>
  <si>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</si>
  <si>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</si>
  <si>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</si>
  <si>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</si>
  <si>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</si>
  <si>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</si>
  <si>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</si>
  <si>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</si>
  <si>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</si>
  <si>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</si>
  <si>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</si>
  <si>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</si>
  <si>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</si>
  <si>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</si>
  <si>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</si>
  <si>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</si>
  <si>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</si>
  <si>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</si>
  <si>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</si>
  <si>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</si>
  <si>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</si>
  <si>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</si>
  <si>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</si>
  <si>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</si>
  <si>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</si>
  <si>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</si>
  <si>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</si>
  <si>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</si>
  <si>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</si>
  <si>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</si>
  <si>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</si>
  <si>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</si>
  <si>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</si>
  <si>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</si>
  <si>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</si>
  <si>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</si>
  <si>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</si>
  <si>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</si>
  <si>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</si>
  <si>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</si>
  <si>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</si>
  <si>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</si>
  <si>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</si>
  <si>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</si>
  <si>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</si>
  <si>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</si>
  <si>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</si>
  <si>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</si>
  <si>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</si>
  <si>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</si>
  <si>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</si>
  <si>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</si>
  <si>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</si>
  <si>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</si>
  <si>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</si>
  <si>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</si>
  <si>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</si>
  <si>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</si>
  <si>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</si>
  <si>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</si>
  <si>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</si>
  <si>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</si>
  <si>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</si>
  <si>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</si>
  <si>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</si>
  <si>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</si>
  <si>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</si>
  <si>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</si>
  <si>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</si>
  <si>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</si>
  <si>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</si>
  <si>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</si>
  <si>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</si>
  <si>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</si>
  <si>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</si>
  <si>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</si>
  <si>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</si>
  <si>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</si>
  <si>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</si>
  <si>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</si>
  <si>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</si>
  <si>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</si>
  <si>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</si>
  <si>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</si>
  <si>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</si>
  <si>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</si>
  <si>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</si>
  <si>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</si>
  <si>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</si>
  <si>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</si>
  <si>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</si>
  <si>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</si>
  <si>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</si>
  <si>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</si>
  <si>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</si>
  <si>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</si>
  <si>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</si>
  <si>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</si>
  <si>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</si>
  <si>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</si>
  <si>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</si>
  <si>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</si>
  <si>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</si>
  <si>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</si>
  <si>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</si>
  <si>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</si>
  <si>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</si>
  <si>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</si>
  <si>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</si>
  <si>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</si>
  <si>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</si>
  <si>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</si>
  <si>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</si>
  <si>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</si>
  <si>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</si>
  <si>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</si>
  <si>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</si>
  <si>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</si>
  <si>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</si>
  <si>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</si>
  <si>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</si>
  <si>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</si>
  <si>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</si>
  <si>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</si>
  <si>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</si>
  <si>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</si>
  <si>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</si>
  <si>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</si>
  <si>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</si>
  <si>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</si>
  <si>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</si>
  <si>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</si>
  <si>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</si>
  <si>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</si>
  <si>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</si>
  <si>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</si>
  <si>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</si>
  <si>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</si>
  <si>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</si>
  <si>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</si>
  <si>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</si>
  <si>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</si>
  <si>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</si>
  <si>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</si>
  <si>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</si>
  <si>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</si>
  <si>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</si>
  <si>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</si>
  <si>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</si>
  <si>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</si>
  <si>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</si>
  <si>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</si>
  <si>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</si>
  <si>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</si>
  <si>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</si>
  <si>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</si>
  <si>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</si>
  <si>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</si>
  <si>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</si>
  <si>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</si>
  <si>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</si>
  <si>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</si>
  <si>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</si>
  <si>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</si>
  <si>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</si>
  <si>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</si>
  <si>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</si>
  <si>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</si>
  <si>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</si>
  <si>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</si>
  <si>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</si>
  <si>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</si>
  <si>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</si>
  <si>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</si>
  <si>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</si>
  <si>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</si>
  <si>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</si>
  <si>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</si>
  <si>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</si>
  <si>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</si>
  <si>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</si>
  <si>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</si>
  <si>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</si>
  <si>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</si>
  <si>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</si>
  <si>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</si>
  <si>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</si>
  <si>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</si>
  <si>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</si>
  <si>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</si>
  <si>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</si>
  <si>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</si>
  <si>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</si>
  <si>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</si>
  <si>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</si>
  <si>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</si>
  <si>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</si>
  <si>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</si>
  <si>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</si>
  <si>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</si>
  <si>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</si>
  <si>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</si>
  <si>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</si>
  <si>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</si>
  <si>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</si>
  <si>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</si>
  <si>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</si>
  <si>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</si>
  <si>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</si>
  <si>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</si>
  <si>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</si>
  <si>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</si>
  <si>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</si>
  <si>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</si>
  <si>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</si>
  <si>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</si>
  <si>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</si>
  <si>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</si>
  <si>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</si>
  <si>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</si>
  <si>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</si>
  <si>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</si>
  <si>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</si>
  <si>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</si>
  <si>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</si>
  <si>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</si>
  <si>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</si>
  <si>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</si>
  <si>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</si>
  <si>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</si>
  <si>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</si>
  <si>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</si>
  <si>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</si>
  <si>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</si>
  <si>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</si>
  <si>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</si>
  <si>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</si>
  <si>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</si>
  <si>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</si>
  <si>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</si>
  <si>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</si>
  <si>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</si>
  <si>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</si>
  <si>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</si>
  <si>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</si>
  <si>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</si>
  <si>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</si>
  <si>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</si>
  <si>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</si>
  <si>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</si>
  <si>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</si>
  <si>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</si>
  <si>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</si>
  <si>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</si>
  <si>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</si>
  <si>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</si>
  <si>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</si>
  <si>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</si>
  <si>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</si>
  <si>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</si>
  <si>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</si>
  <si>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</si>
  <si>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</si>
  <si>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</si>
  <si>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</si>
  <si>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</si>
  <si>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</si>
  <si>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</si>
  <si>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</si>
  <si>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</si>
  <si>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</si>
  <si>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</si>
  <si>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</si>
  <si>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</si>
  <si>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</si>
  <si>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</si>
  <si>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</si>
  <si>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</si>
  <si>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</si>
  <si>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</si>
  <si>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</si>
  <si>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</si>
  <si>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</si>
  <si>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</si>
  <si>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</si>
  <si>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</si>
  <si>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</si>
  <si>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</si>
  <si>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</si>
  <si>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</si>
  <si>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</si>
  <si>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</si>
  <si>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</si>
  <si>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</si>
  <si>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</si>
  <si>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</si>
  <si>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</si>
  <si>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</si>
  <si>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</si>
  <si>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</si>
  <si>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</si>
  <si>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</si>
  <si>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</si>
  <si>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</si>
  <si>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</si>
  <si>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</si>
  <si>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</si>
  <si>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</si>
  <si>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</si>
  <si>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</si>
  <si>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</si>
  <si>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</si>
  <si>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</si>
  <si>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</si>
  <si>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</si>
  <si>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</si>
  <si>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</si>
  <si>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</si>
  <si>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</si>
  <si>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</si>
  <si>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</si>
  <si>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</si>
  <si>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</si>
  <si>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</si>
  <si>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</si>
  <si>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</si>
  <si>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</si>
  <si>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</si>
  <si>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</si>
  <si>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</si>
  <si>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</si>
  <si>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</si>
  <si>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</si>
  <si>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</si>
  <si>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</si>
  <si>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</si>
  <si>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</si>
  <si>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</si>
  <si>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</si>
  <si>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</si>
  <si>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</si>
  <si>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</si>
  <si>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</si>
  <si>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</si>
  <si>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</si>
  <si>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</si>
  <si>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</si>
  <si>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</si>
  <si>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</si>
  <si>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</si>
  <si>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</si>
  <si>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</si>
  <si>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</si>
  <si>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</si>
  <si>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</si>
  <si>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</si>
  <si>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</si>
  <si>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</si>
  <si>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</si>
  <si>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</si>
  <si>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</si>
  <si>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</si>
  <si>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</si>
  <si>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</si>
  <si>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</si>
  <si>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</si>
  <si>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</si>
  <si>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</si>
  <si>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</si>
  <si>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</si>
  <si>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</si>
  <si>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</si>
  <si>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</si>
  <si>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</si>
  <si>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</si>
  <si>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</si>
  <si>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</si>
  <si>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</si>
  <si>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</si>
  <si>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</si>
  <si>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</si>
  <si>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</si>
  <si>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</si>
  <si>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</si>
  <si>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</si>
  <si>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</si>
  <si>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</si>
  <si>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</si>
  <si>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</si>
  <si>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</si>
  <si>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</si>
  <si>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</si>
  <si>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</si>
  <si>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</si>
  <si>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</si>
  <si>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</si>
  <si>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</si>
  <si>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</si>
  <si>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http://www.icpd.bg/</t>
  </si>
  <si>
    <t>http://www.x3news.com/</t>
  </si>
  <si>
    <t>ОПТИМА ОДИТ АД</t>
  </si>
  <si>
    <t>1 МАРИНА КЕЙП МЕНИДЖМЪНТ ЕООД BG175158218</t>
  </si>
  <si>
    <t>ГР. СОФИЯ,  ул .Добруджа“ № 6</t>
  </si>
  <si>
    <t>+359/29210518</t>
  </si>
  <si>
    <t>office@icpd.bg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</si>
</sst>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4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44314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44314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690</v>
      </c>
    </row>
    <row r="20" spans="1:2" ht="15.75">
      <c r="A20" s="7" t="s">
        <v>5</v>
      </c>
      <c r="B20" s="356" t="s">
        <v>690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75">
      <selection activeCell="E72" sqref="E7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7549</v>
      </c>
      <c r="D12" s="138">
        <v>7549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7273</v>
      </c>
      <c r="D18" s="138">
        <v>7273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14822</v>
      </c>
      <c r="D20" s="377">
        <f>SUM(D12:D19)</f>
        <v>14822</v>
      </c>
      <c r="E20" s="76" t="s">
        <v>54</v>
      </c>
      <c r="F20" s="80" t="s">
        <v>55</v>
      </c>
      <c r="G20" s="138">
        <v>7651</v>
      </c>
      <c r="H20" s="138">
        <v>7651</v>
      </c>
    </row>
    <row r="21" spans="1:8" ht="15.75">
      <c r="A21" s="87" t="s">
        <v>56</v>
      </c>
      <c r="B21" s="83" t="s">
        <v>57</v>
      </c>
      <c r="C21" s="267">
        <v>24806</v>
      </c>
      <c r="D21" s="267">
        <v>24968</v>
      </c>
      <c r="E21" s="76" t="s">
        <v>58</v>
      </c>
      <c r="F21" s="80" t="s">
        <v>59</v>
      </c>
      <c r="G21" s="138">
        <v>7508</v>
      </c>
      <c r="H21" s="138">
        <v>7508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15160</v>
      </c>
      <c r="H26" s="377">
        <f>H20+H21+H22</f>
        <v>15160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-19596</v>
      </c>
      <c r="H28" s="375">
        <f>SUM(H29:H31)</f>
        <v>-20102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+H29+H32</f>
        <v>10234</v>
      </c>
      <c r="H29" s="137">
        <v>9728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506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-294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-19890</v>
      </c>
      <c r="H34" s="377">
        <f>H28+H32+H33</f>
        <v>-19596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8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23036</v>
      </c>
      <c r="H37" s="379">
        <f>H26+H18+H34</f>
        <v>23330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11631</v>
      </c>
      <c r="H45" s="137">
        <v>11735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11631</v>
      </c>
      <c r="H50" s="375">
        <f>SUM(H44:H49)</f>
        <v>11735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f>1494-115</f>
        <v>1379</v>
      </c>
      <c r="H55" s="137">
        <v>1407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39633</v>
      </c>
      <c r="D56" s="381">
        <f>D20+D21+D22+D28+D33+D46+D52+D54+D55</f>
        <v>39795</v>
      </c>
      <c r="E56" s="87" t="s">
        <v>557</v>
      </c>
      <c r="F56" s="86" t="s">
        <v>172</v>
      </c>
      <c r="G56" s="378">
        <f>G50+G52+G53+G54+G55</f>
        <v>13010</v>
      </c>
      <c r="H56" s="379">
        <f>H50+H52+H53+H54+H55</f>
        <v>13142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8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1862</v>
      </c>
      <c r="H61" s="375">
        <f>SUM(H62:H68)</f>
        <v>1932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10</v>
      </c>
      <c r="H62" s="138">
        <v>10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9</v>
      </c>
      <c r="H64" s="138">
        <v>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1091+559</f>
        <v>1650</v>
      </c>
      <c r="H65" s="138">
        <v>1650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178+4</f>
        <v>182</v>
      </c>
      <c r="H66" s="138">
        <v>187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4</v>
      </c>
    </row>
    <row r="68" spans="1:8" ht="15.75">
      <c r="A68" s="76" t="s">
        <v>206</v>
      </c>
      <c r="B68" s="78" t="s">
        <v>207</v>
      </c>
      <c r="C68" s="138">
        <f>1000+1331+47</f>
        <v>2378</v>
      </c>
      <c r="D68" s="138">
        <f>1661+47+1000</f>
        <v>2708</v>
      </c>
      <c r="E68" s="76" t="s">
        <v>212</v>
      </c>
      <c r="F68" s="80" t="s">
        <v>213</v>
      </c>
      <c r="G68" s="138">
        <v>10</v>
      </c>
      <c r="H68" s="138">
        <f>40+9</f>
        <v>49</v>
      </c>
    </row>
    <row r="69" spans="1:8" ht="15.75">
      <c r="A69" s="76" t="s">
        <v>210</v>
      </c>
      <c r="B69" s="78" t="s">
        <v>211</v>
      </c>
      <c r="C69" s="138">
        <v>3062</v>
      </c>
      <c r="D69" s="138">
        <v>3068</v>
      </c>
      <c r="E69" s="142" t="s">
        <v>79</v>
      </c>
      <c r="F69" s="80" t="s">
        <v>216</v>
      </c>
      <c r="G69" s="138">
        <v>7203</v>
      </c>
      <c r="H69" s="138">
        <v>7203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9065</v>
      </c>
      <c r="H71" s="377">
        <f>H59+H60+H61+H69+H70</f>
        <v>9135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>
        <v>13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7+15</f>
        <v>22</v>
      </c>
      <c r="D75" s="138">
        <f>18+16-13</f>
        <v>21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5462</v>
      </c>
      <c r="D76" s="377">
        <f>SUM(D68:D75)</f>
        <v>5810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9065</v>
      </c>
      <c r="H79" s="379">
        <f>H71+H73+H75+H77</f>
        <v>9135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</v>
      </c>
      <c r="D89" s="138">
        <v>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69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5478</v>
      </c>
      <c r="D94" s="381">
        <f>D65+D76+D85+D92+D93</f>
        <v>5812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45111</v>
      </c>
      <c r="D95" s="383">
        <f>D94+D56</f>
        <v>45607</v>
      </c>
      <c r="E95" s="169" t="s">
        <v>635</v>
      </c>
      <c r="F95" s="280" t="s">
        <v>268</v>
      </c>
      <c r="G95" s="382">
        <f>G37+G40+G56+G79</f>
        <v>45111</v>
      </c>
      <c r="H95" s="383">
        <f>H37+H40+H56+H79</f>
        <v>45607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44314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47" sqref="A47:E4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48</v>
      </c>
      <c r="D13" s="256">
        <v>9</v>
      </c>
      <c r="E13" s="135" t="s">
        <v>281</v>
      </c>
      <c r="F13" s="180" t="s">
        <v>282</v>
      </c>
      <c r="G13" s="256">
        <v>115</v>
      </c>
      <c r="H13" s="256">
        <v>64</v>
      </c>
    </row>
    <row r="14" spans="1:8" ht="15.75">
      <c r="A14" s="135" t="s">
        <v>283</v>
      </c>
      <c r="B14" s="131" t="s">
        <v>284</v>
      </c>
      <c r="C14" s="256"/>
      <c r="D14" s="256">
        <v>13</v>
      </c>
      <c r="E14" s="185" t="s">
        <v>285</v>
      </c>
      <c r="F14" s="180" t="s">
        <v>286</v>
      </c>
      <c r="G14" s="256"/>
      <c r="H14" s="256"/>
    </row>
    <row r="15" spans="1:8" ht="15.75">
      <c r="A15" s="135" t="s">
        <v>287</v>
      </c>
      <c r="B15" s="131" t="s">
        <v>288</v>
      </c>
      <c r="C15" s="256">
        <v>10</v>
      </c>
      <c r="D15" s="256">
        <v>10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115</v>
      </c>
      <c r="H16" s="408">
        <f>SUM(H12:H15)</f>
        <v>64</v>
      </c>
    </row>
    <row r="17" spans="1:8" ht="31.5">
      <c r="A17" s="135" t="s">
        <v>293</v>
      </c>
      <c r="B17" s="131" t="s">
        <v>294</v>
      </c>
      <c r="C17" s="256">
        <v>162</v>
      </c>
      <c r="D17" s="256">
        <v>56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10</v>
      </c>
      <c r="D19" s="256">
        <v>17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232</v>
      </c>
      <c r="D22" s="408">
        <f>SUM(D12:D18)+D19</f>
        <v>107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174</v>
      </c>
      <c r="D25" s="256">
        <v>181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177</v>
      </c>
      <c r="D29" s="408">
        <f>SUM(D25:D28)</f>
        <v>181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409</v>
      </c>
      <c r="D31" s="414">
        <f>D29+D22</f>
        <v>288</v>
      </c>
      <c r="E31" s="191" t="s">
        <v>548</v>
      </c>
      <c r="F31" s="206" t="s">
        <v>331</v>
      </c>
      <c r="G31" s="193">
        <f>G16+G18+G27</f>
        <v>115</v>
      </c>
      <c r="H31" s="194">
        <f>H16+H18+H27</f>
        <v>64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294</v>
      </c>
      <c r="H33" s="408">
        <f>IF((D31-H31)&gt;0,D31-H31,0)</f>
        <v>224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409</v>
      </c>
      <c r="D36" s="416">
        <f>D31-D34+D35</f>
        <v>288</v>
      </c>
      <c r="E36" s="202" t="s">
        <v>346</v>
      </c>
      <c r="F36" s="196" t="s">
        <v>347</v>
      </c>
      <c r="G36" s="207">
        <f>G35-G34+G31</f>
        <v>115</v>
      </c>
      <c r="H36" s="208">
        <f>H35-H34+H31</f>
        <v>64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294</v>
      </c>
      <c r="H37" s="194">
        <f>IF((D36-H36)&gt;0,D36-H36,0)</f>
        <v>224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294</v>
      </c>
      <c r="H42" s="184">
        <f>IF(H37&gt;0,IF(D38+H37&lt;0,0,D38+H37),IF(D37-D38&lt;0,D38-D37,0))</f>
        <v>224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294</v>
      </c>
      <c r="H44" s="208">
        <f>IF(D42=0,IF(H42-H43&gt;0,H42-H43+D43,0),IF(D42-D43&lt;0,D43-D42+H43,0))</f>
        <v>224</v>
      </c>
    </row>
    <row r="45" spans="1:8" ht="16.5" thickBot="1">
      <c r="A45" s="210" t="s">
        <v>371</v>
      </c>
      <c r="B45" s="211" t="s">
        <v>372</v>
      </c>
      <c r="C45" s="409">
        <f>C36+C38+C42</f>
        <v>409</v>
      </c>
      <c r="D45" s="410">
        <f>D36+D38+D42</f>
        <v>288</v>
      </c>
      <c r="E45" s="210" t="s">
        <v>373</v>
      </c>
      <c r="F45" s="212" t="s">
        <v>374</v>
      </c>
      <c r="G45" s="409">
        <f>G42+G36</f>
        <v>409</v>
      </c>
      <c r="H45" s="410">
        <f>H42+H36</f>
        <v>288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44314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A51" sqref="A51:D5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397</v>
      </c>
      <c r="D11" s="137">
        <v>296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-69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312</v>
      </c>
      <c r="D21" s="438">
        <f>SUM(D11:D20)</f>
        <v>296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-104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f>-187-7</f>
        <v>-194</v>
      </c>
      <c r="D40" s="137">
        <v>-149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-298</v>
      </c>
      <c r="D43" s="440">
        <f>SUM(D35:D42)</f>
        <v>-149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</v>
      </c>
      <c r="D44" s="247">
        <f>D43+D33+D21</f>
        <v>147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</v>
      </c>
      <c r="D46" s="251">
        <f>D45+D44</f>
        <v>160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160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44314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B12" sqref="B1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7508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10234</v>
      </c>
      <c r="J13" s="363">
        <f>'1-Баланс'!H30+'1-Баланс'!H33</f>
        <v>-29830</v>
      </c>
      <c r="K13" s="364"/>
      <c r="L13" s="363">
        <f>SUM(C13:K13)</f>
        <v>23330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7508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10234</v>
      </c>
      <c r="J17" s="432">
        <f t="shared" si="2"/>
        <v>-29830</v>
      </c>
      <c r="K17" s="432">
        <f t="shared" si="2"/>
        <v>0</v>
      </c>
      <c r="L17" s="363">
        <f t="shared" si="1"/>
        <v>23330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-294</v>
      </c>
      <c r="K18" s="364"/>
      <c r="L18" s="363">
        <f t="shared" si="1"/>
        <v>-294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7508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10234</v>
      </c>
      <c r="J31" s="432">
        <f t="shared" si="6"/>
        <v>-30124</v>
      </c>
      <c r="K31" s="432">
        <f t="shared" si="6"/>
        <v>0</v>
      </c>
      <c r="L31" s="363">
        <f t="shared" si="1"/>
        <v>23036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7508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10234</v>
      </c>
      <c r="J34" s="366">
        <f t="shared" si="7"/>
        <v>-30124</v>
      </c>
      <c r="K34" s="366">
        <f t="shared" si="7"/>
        <v>0</v>
      </c>
      <c r="L34" s="430">
        <f t="shared" si="1"/>
        <v>23036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44314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689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44314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45111</v>
      </c>
      <c r="D6" s="454">
        <f aca="true" t="shared" si="0" ref="D6:D15">C6-E6</f>
        <v>0</v>
      </c>
      <c r="E6" s="453">
        <f>'1-Баланс'!G95</f>
        <v>45111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23036</v>
      </c>
      <c r="D7" s="454">
        <f t="shared" si="0"/>
        <v>-4730</v>
      </c>
      <c r="E7" s="453">
        <f>'1-Баланс'!G18</f>
        <v>27766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-294</v>
      </c>
      <c r="D8" s="454">
        <f t="shared" si="0"/>
        <v>0</v>
      </c>
      <c r="E8" s="453">
        <f>ABS('2-Отчет за доходите'!C44)-ABS('2-Отчет за доходите'!G44)</f>
        <v>-294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16</v>
      </c>
      <c r="D10" s="454">
        <f t="shared" si="0"/>
        <v>0</v>
      </c>
      <c r="E10" s="453">
        <f>'3-Отчет за паричния поток'!C46</f>
        <v>16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23036</v>
      </c>
      <c r="D11" s="454">
        <f t="shared" si="0"/>
        <v>0</v>
      </c>
      <c r="E11" s="453">
        <f>'4-Отчет за собствения капитал'!L34</f>
        <v>23036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-2.5565217391304347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-0.012762632401458586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-0.013318233295583239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-0.006517257431668551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0.28117359413202936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0.6043022614451186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0.6043022614451186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0.001765030336458908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0.001765030336458908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0.0029019884929847584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0.0025492673627274943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0.36092770348998504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0.9582826879666608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0.489348495932256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174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0.007553394686577531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1.5130434782608695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126.86781609195403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7549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7273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14822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24806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39633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2378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3062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22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5462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5478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45111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7508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15160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-19596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10234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-294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-19890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23036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11631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11631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1379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13010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1862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1650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182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7203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9065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9065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45111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48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162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232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174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177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409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409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409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115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115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115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294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115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294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294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294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397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-69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312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-104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-194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-298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7508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7508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7508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7508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10234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10234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10234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10234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-294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-30124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-30124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23330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23330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-294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23036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23036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2021-04-28T11:38:30Z</cp:lastPrinted>
  <dcterms:created xsi:type="dcterms:W3CDTF">2006-09-16T00:00:00Z</dcterms:created>
  <dcterms:modified xsi:type="dcterms:W3CDTF">2021-04-28T12:11:44Z</dcterms:modified>
  <cp:category/>
  <cp:version/>
  <cp:contentType/>
  <cp:contentStatus/>
</cp:coreProperties>
</file>